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Performance Data\Locked Calc Sheets\"/>
    </mc:Choice>
  </mc:AlternateContent>
  <xr:revisionPtr revIDLastSave="0" documentId="13_ncr:1_{CFCF0BEE-4EB6-45E1-A64F-BE1804A857B5}" xr6:coauthVersionLast="47" xr6:coauthVersionMax="47" xr10:uidLastSave="{00000000-0000-0000-0000-000000000000}"/>
  <bookViews>
    <workbookView xWindow="-120" yWindow="-120" windowWidth="29040" windowHeight="15720" xr2:uid="{B84A4CE1-9862-45BD-9C0E-4E21076C2338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H14" i="1"/>
  <c r="I14" i="1" s="1"/>
  <c r="H13" i="1"/>
  <c r="I13" i="1" s="1"/>
  <c r="F14" i="1"/>
  <c r="F13" i="1"/>
  <c r="H12" i="1"/>
  <c r="I12" i="1" s="1"/>
  <c r="G12" i="1"/>
  <c r="F12" i="1"/>
  <c r="H11" i="1"/>
  <c r="I11" i="1" s="1"/>
  <c r="G11" i="1"/>
  <c r="F11" i="1"/>
  <c r="H10" i="1"/>
  <c r="I10" i="1" s="1"/>
  <c r="G10" i="1"/>
  <c r="F10" i="1"/>
  <c r="H9" i="1"/>
  <c r="I9" i="1" s="1"/>
  <c r="G9" i="1"/>
  <c r="F9" i="1"/>
  <c r="H8" i="1"/>
  <c r="I8" i="1" s="1"/>
  <c r="G8" i="1"/>
  <c r="F8" i="1"/>
  <c r="H7" i="1"/>
  <c r="I7" i="1" s="1"/>
  <c r="G7" i="1"/>
  <c r="F7" i="1"/>
</calcChain>
</file>

<file path=xl/sharedStrings.xml><?xml version="1.0" encoding="utf-8"?>
<sst xmlns="http://schemas.openxmlformats.org/spreadsheetml/2006/main" count="16" uniqueCount="16">
  <si>
    <t>Diffuser Size</t>
  </si>
  <si>
    <t>Throw (M)</t>
  </si>
  <si>
    <t>Pressure Drop (Pa)</t>
  </si>
  <si>
    <t>Noise Level (NR)</t>
  </si>
  <si>
    <t xml:space="preserve">Air Volume </t>
  </si>
  <si>
    <t>Terminal Velocity M/s</t>
  </si>
  <si>
    <t>Noise Level (DB)</t>
  </si>
  <si>
    <t>ADSW - Range</t>
  </si>
  <si>
    <t>48 Blades</t>
  </si>
  <si>
    <t>32 Blades</t>
  </si>
  <si>
    <t>24 Blades</t>
  </si>
  <si>
    <t>16 Blades</t>
  </si>
  <si>
    <t>14 Blades</t>
  </si>
  <si>
    <t>8 Blades</t>
  </si>
  <si>
    <t>48 Blade HC 800 Dia</t>
  </si>
  <si>
    <t>24 Blade - 500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</si>
</sst>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 style="medium">
        <color rgb="FFFF9900"/>
      </right>
      <top style="medium">
        <color rgb="FFFF9900"/>
      </top>
      <bottom style="medium">
        <color rgb="FFFF99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horizontal="center" vertical="top"/>
      <protection hidden="1"/>
    </xf>
    <xf numFmtId="0" fontId="1" fillId="0" borderId="4" xfId="0" applyFont="1" applyBorder="1" applyAlignment="1" applyProtection="1">
      <alignment horizontal="center"/>
      <protection hidden="1"/>
    </xf>
    <xf numFmtId="1" fontId="2" fillId="0" borderId="5" xfId="0" applyNumberFormat="1" applyFont="1" applyBorder="1" applyAlignment="1" applyProtection="1">
      <alignment horizontal="center"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9</xdr:row>
      <xdr:rowOff>38101</xdr:rowOff>
    </xdr:from>
    <xdr:to>
      <xdr:col>9</xdr:col>
      <xdr:colOff>437250</xdr:colOff>
      <xdr:row>32</xdr:row>
      <xdr:rowOff>14587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893D9A-9B92-4DFC-E2E3-C9C357628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809751"/>
          <a:ext cx="7200000" cy="4405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F3D2-6FF5-4411-A4F8-3CD4F19EF53C}">
  <dimension ref="C3:K15"/>
  <sheetViews>
    <sheetView showGridLines="0" showRowColHeaders="0" tabSelected="1" zoomScaleNormal="100" workbookViewId="0">
      <selection activeCell="C9" sqref="C9"/>
    </sheetView>
  </sheetViews>
  <sheetFormatPr defaultRowHeight="15" x14ac:dyDescent="0.25"/>
  <cols>
    <col min="3" max="3" width="20.7109375" customWidth="1"/>
    <col min="5" max="5" width="18.28515625" bestFit="1" customWidth="1"/>
    <col min="6" max="10" width="20.7109375" style="2" customWidth="1"/>
  </cols>
  <sheetData>
    <row r="3" spans="3:11" x14ac:dyDescent="0.25">
      <c r="G3" s="3" t="s">
        <v>7</v>
      </c>
    </row>
    <row r="4" spans="3:11" ht="15.75" thickBot="1" x14ac:dyDescent="0.3"/>
    <row r="5" spans="3:11" ht="15.75" thickBot="1" x14ac:dyDescent="0.3">
      <c r="C5" s="4" t="s">
        <v>4</v>
      </c>
      <c r="E5" s="5" t="s">
        <v>0</v>
      </c>
      <c r="F5" s="5" t="s">
        <v>1</v>
      </c>
      <c r="G5" s="5" t="s">
        <v>2</v>
      </c>
      <c r="H5" s="5" t="s">
        <v>6</v>
      </c>
      <c r="I5" s="5" t="s">
        <v>3</v>
      </c>
    </row>
    <row r="6" spans="3:11" ht="15.75" thickBot="1" x14ac:dyDescent="0.3">
      <c r="C6" s="1">
        <v>100</v>
      </c>
      <c r="E6" s="6"/>
      <c r="F6" s="7"/>
      <c r="G6" s="7"/>
      <c r="H6" s="7"/>
      <c r="I6" s="7"/>
    </row>
    <row r="7" spans="3:11" ht="15.75" thickBot="1" x14ac:dyDescent="0.3">
      <c r="E7" s="8" t="s">
        <v>13</v>
      </c>
      <c r="F7" s="9">
        <f>(0.84*((C6/1000)/0.0306)*0.2037)/C9</f>
        <v>2.2367058823529411</v>
      </c>
      <c r="G7" s="10">
        <f>(((SQRT(0.6*(($C$6*0.001)/(0.0153))^2)))/0.46)^2</f>
        <v>121.13028118941217</v>
      </c>
      <c r="H7" s="10">
        <f>65*LOG10($C$6*3.6)-113</f>
        <v>53.159662549873673</v>
      </c>
      <c r="I7" s="11">
        <f>IF(H7&gt;5,H7-5,0)</f>
        <v>48.159662549873673</v>
      </c>
    </row>
    <row r="8" spans="3:11" ht="15.75" thickBot="1" x14ac:dyDescent="0.3">
      <c r="C8" s="4" t="s">
        <v>5</v>
      </c>
      <c r="E8" s="8" t="s">
        <v>12</v>
      </c>
      <c r="F8" s="9">
        <f>(0.95*((C6/1000)/0.0415)*0.2037)/C9</f>
        <v>1.8652048192771085</v>
      </c>
      <c r="G8" s="10">
        <f>(((SQRT(0.6*(($C$6*0.001)/(0.00415))^2)))/3.6)^2</f>
        <v>26.881286860964611</v>
      </c>
      <c r="H8" s="10">
        <f>65*LOG10($C$6*3.6)-134</f>
        <v>32.159662549873673</v>
      </c>
      <c r="I8" s="11">
        <f>IF(H8&gt;5,H8-5,0)</f>
        <v>27.159662549873673</v>
      </c>
    </row>
    <row r="9" spans="3:11" ht="15.75" thickBot="1" x14ac:dyDescent="0.3">
      <c r="C9" s="1">
        <v>0.25</v>
      </c>
      <c r="E9" s="8" t="s">
        <v>11</v>
      </c>
      <c r="F9" s="9">
        <f>(0.84*((C6/1000)/0.0306)*0.2037)/C9</f>
        <v>2.2367058823529411</v>
      </c>
      <c r="G9" s="10">
        <f>(((SQRT(0.6*(($C$6*0.001)/(0.00306))^2)))/4.2)^2</f>
        <v>36.325350764852061</v>
      </c>
      <c r="H9" s="10">
        <f>65*LOG10($C$6*3.6)-128</f>
        <v>38.159662549873673</v>
      </c>
      <c r="I9" s="11">
        <f>IF(H9&gt;5,H9-5,0)</f>
        <v>33.159662549873673</v>
      </c>
    </row>
    <row r="10" spans="3:11" ht="15.75" thickBot="1" x14ac:dyDescent="0.3">
      <c r="E10" s="8" t="s">
        <v>10</v>
      </c>
      <c r="F10" s="9">
        <f>(0.95*((C6/1000)/0.07344)*0.2709)/C9</f>
        <v>1.4017156862745095</v>
      </c>
      <c r="G10" s="10">
        <f>(((SQRT(0.6*(($C$6*0.001)/(0.007344))^2)))/3.6)^2</f>
        <v>8.58382613559872</v>
      </c>
      <c r="H10" s="10">
        <f>65*LOG10($C$6*3.6)-144</f>
        <v>22.159662549873673</v>
      </c>
      <c r="I10" s="11">
        <f>IF(H10&gt;5,H10-5,0)</f>
        <v>17.159662549873673</v>
      </c>
    </row>
    <row r="11" spans="3:11" ht="15.75" thickBot="1" x14ac:dyDescent="0.3">
      <c r="E11" s="8" t="s">
        <v>9</v>
      </c>
      <c r="F11" s="9">
        <f>(3.5*((C6/1000)/0.07344)*0.07344)/C9</f>
        <v>1.4000000000000001</v>
      </c>
      <c r="G11" s="10">
        <f>(((SQRT(0.43*(($C$6*0.001)/(0.007344))^2)))/3.6)^2</f>
        <v>6.1517420638457487</v>
      </c>
      <c r="H11" s="10">
        <f>65*LOG10($C$6*3.6)-149</f>
        <v>17.159662549873673</v>
      </c>
      <c r="I11" s="11">
        <f>IF(H11&gt;5,H11-5,0)</f>
        <v>12.159662549873673</v>
      </c>
    </row>
    <row r="12" spans="3:11" ht="15.75" thickBot="1" x14ac:dyDescent="0.3">
      <c r="E12" s="8" t="s">
        <v>8</v>
      </c>
      <c r="F12" s="9">
        <f>(1.15*((C6/1000)/0.0898)*0.2997)/C9</f>
        <v>1.5352115812917595</v>
      </c>
      <c r="G12" s="10">
        <f>(((SQRT(0.6*(($C$6*0.001)/(0.898))^2)))/0.045)^2</f>
        <v>3.6742910042149632</v>
      </c>
      <c r="H12" s="10">
        <f>65*LOG10($C$6*3.6)-154</f>
        <v>12.159662549873673</v>
      </c>
      <c r="I12" s="11">
        <f t="shared" ref="I12:I14" si="0">IF(H12&gt;5,H12-5,0)</f>
        <v>7.1596625498736728</v>
      </c>
    </row>
    <row r="13" spans="3:11" ht="15.75" thickBot="1" x14ac:dyDescent="0.3">
      <c r="E13" s="12" t="s">
        <v>14</v>
      </c>
      <c r="F13" s="9">
        <f>(2.7*((C6/1000)/0.1375)*0.1375)/C9</f>
        <v>1.0800000000000003</v>
      </c>
      <c r="G13" s="10">
        <f>(((SQRT(0.6*(($C$6*0.001)/(0.1375))^2)))/0.33)^2</f>
        <v>2.9141907428909684</v>
      </c>
      <c r="H13" s="10">
        <f>65*LOG10($C$6*3.6)-160</f>
        <v>6.1596625498736728</v>
      </c>
      <c r="I13" s="13">
        <f t="shared" si="0"/>
        <v>1.1596625498736728</v>
      </c>
    </row>
    <row r="14" spans="3:11" ht="15.75" thickBot="1" x14ac:dyDescent="0.3">
      <c r="E14" s="12" t="s">
        <v>15</v>
      </c>
      <c r="F14" s="9">
        <f>(0.84*((C6/1000)/0.046)*0.2037)/C9</f>
        <v>1.4878956521739131</v>
      </c>
      <c r="G14" s="10">
        <f>(((SQRT(0.6*(($C$6*0.001)/(0.046))^2)))/0.33)^2</f>
        <v>26.03800507220339</v>
      </c>
      <c r="H14" s="10">
        <f>65*LOG10($C$6*3.6)-136</f>
        <v>30.159662549873673</v>
      </c>
      <c r="I14" s="13">
        <f t="shared" si="0"/>
        <v>25.159662549873673</v>
      </c>
    </row>
    <row r="15" spans="3:11" x14ac:dyDescent="0.25">
      <c r="K15" s="2"/>
    </row>
  </sheetData>
  <sheetProtection algorithmName="SHA-512" hashValue="+A8aDrHz3OFJtYd96mcEodTRg2VVcqSheNrX178FipEjSz/kwDJO+qjLX4XYQnvobiQoP8GTHdWKlrLJiXBLdg==" saltValue="ObAWo4Jrl+Q4vmEfrfZAP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Orme</dc:creator>
  <cp:lastModifiedBy>Charlie Orme</cp:lastModifiedBy>
  <dcterms:created xsi:type="dcterms:W3CDTF">2022-06-14T20:03:59Z</dcterms:created>
  <dcterms:modified xsi:type="dcterms:W3CDTF">2024-07-04T14:31:27Z</dcterms:modified>
</cp:coreProperties>
</file>