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Performance Data\Locked Calc Sheets\"/>
    </mc:Choice>
  </mc:AlternateContent>
  <xr:revisionPtr revIDLastSave="0" documentId="8_{932F6AB4-863A-48A0-8258-306BD0306D67}" xr6:coauthVersionLast="47" xr6:coauthVersionMax="47" xr10:uidLastSave="{00000000-0000-0000-0000-000000000000}"/>
  <bookViews>
    <workbookView xWindow="-120" yWindow="-120" windowWidth="29040" windowHeight="15720" xr2:uid="{B84A4CE1-9862-45BD-9C0E-4E21076C2338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F17" i="1"/>
  <c r="F16" i="1"/>
  <c r="F15" i="1"/>
  <c r="F14" i="1"/>
  <c r="F10" i="1"/>
  <c r="F9" i="1"/>
  <c r="H17" i="1"/>
  <c r="I17" i="1" s="1"/>
  <c r="H16" i="1"/>
  <c r="I16" i="1" s="1"/>
  <c r="H15" i="1"/>
  <c r="I15" i="1" s="1"/>
  <c r="H14" i="1"/>
  <c r="I14" i="1" s="1"/>
  <c r="H10" i="1"/>
  <c r="I10" i="1" s="1"/>
  <c r="H9" i="1"/>
  <c r="I9" i="1" s="1"/>
  <c r="H8" i="1"/>
  <c r="I8" i="1" s="1"/>
  <c r="H7" i="1"/>
  <c r="I7" i="1" s="1"/>
  <c r="G17" i="1"/>
  <c r="G16" i="1"/>
  <c r="G14" i="1"/>
  <c r="G10" i="1"/>
  <c r="G9" i="1"/>
  <c r="G8" i="1"/>
  <c r="G7" i="1"/>
  <c r="F8" i="1"/>
  <c r="F7" i="1"/>
</calcChain>
</file>

<file path=xl/sharedStrings.xml><?xml version="1.0" encoding="utf-8"?>
<sst xmlns="http://schemas.openxmlformats.org/spreadsheetml/2006/main" count="22" uniqueCount="14">
  <si>
    <t>Throw (M)</t>
  </si>
  <si>
    <t>Pressure Drop (Pa)</t>
  </si>
  <si>
    <t>Noise Level (NR)</t>
  </si>
  <si>
    <t xml:space="preserve">Air Volume </t>
  </si>
  <si>
    <t>Terminal Velocity M/s</t>
  </si>
  <si>
    <t>Noise Level (DB)</t>
  </si>
  <si>
    <t>1 Slot</t>
  </si>
  <si>
    <t>2 Slot</t>
  </si>
  <si>
    <t>3 Slot</t>
  </si>
  <si>
    <t>4 Slot</t>
  </si>
  <si>
    <t xml:space="preserve">Active Slot Length - Metres </t>
  </si>
  <si>
    <t>BSD-HI - Range</t>
  </si>
  <si>
    <t>HI 16</t>
  </si>
  <si>
    <t>HI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</si>
</sst>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7">
    <border>
      <left/>
      <right/>
      <top/>
      <bottom/>
      <diagonal/>
    </border>
    <border>
      <left style="medium">
        <color rgb="FF0066FF"/>
      </left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 style="medium">
        <color rgb="FF0066FF"/>
      </right>
      <top/>
      <bottom style="medium">
        <color rgb="FF0066FF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/>
      <right/>
      <top style="medium">
        <color rgb="FFFF9900"/>
      </top>
      <bottom/>
      <diagonal/>
    </border>
    <border>
      <left/>
      <right/>
      <top/>
      <bottom style="medium">
        <color rgb="FFFF9900"/>
      </bottom>
      <diagonal/>
    </border>
    <border>
      <left style="medium">
        <color rgb="FFFF9900"/>
      </left>
      <right style="medium">
        <color rgb="FFFF9900"/>
      </right>
      <top/>
      <bottom style="medium">
        <color rgb="FFFF99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2" fillId="0" borderId="4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2" fillId="0" borderId="5" xfId="0" applyNumberFormat="1" applyFont="1" applyBorder="1" applyAlignment="1">
      <alignment horizontal="center" vertical="top"/>
    </xf>
    <xf numFmtId="164" fontId="0" fillId="0" borderId="0" xfId="0" applyNumberFormat="1"/>
    <xf numFmtId="164" fontId="0" fillId="0" borderId="0" xfId="0" applyNumberFormat="1" applyAlignment="1" applyProtection="1">
      <alignment horizontal="center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164" fontId="0" fillId="0" borderId="3" xfId="0" applyNumberFormat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1" fontId="2" fillId="0" borderId="3" xfId="0" applyNumberFormat="1" applyFont="1" applyBorder="1" applyAlignment="1" applyProtection="1">
      <alignment horizontal="center" vertical="top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11</xdr:row>
      <xdr:rowOff>114299</xdr:rowOff>
    </xdr:from>
    <xdr:to>
      <xdr:col>9</xdr:col>
      <xdr:colOff>599175</xdr:colOff>
      <xdr:row>38</xdr:row>
      <xdr:rowOff>4559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8F4CAD-AD32-A14D-D0DC-2CE2F54B0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2324099"/>
          <a:ext cx="7200000" cy="5090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F3D2-6FF5-4411-A4F8-3CD4F19EF53C}">
  <dimension ref="C3:K25"/>
  <sheetViews>
    <sheetView showGridLines="0" showRowColHeaders="0" tabSelected="1" workbookViewId="0">
      <selection activeCell="C7" sqref="C7"/>
    </sheetView>
  </sheetViews>
  <sheetFormatPr defaultRowHeight="15" x14ac:dyDescent="0.25"/>
  <cols>
    <col min="3" max="3" width="20.7109375" customWidth="1"/>
    <col min="5" max="5" width="12.7109375" customWidth="1"/>
    <col min="6" max="10" width="20.7109375" style="1" customWidth="1"/>
  </cols>
  <sheetData>
    <row r="3" spans="3:11" ht="18.75" x14ac:dyDescent="0.3">
      <c r="G3" s="3" t="s">
        <v>11</v>
      </c>
    </row>
    <row r="5" spans="3:11" ht="15.75" thickBot="1" x14ac:dyDescent="0.3">
      <c r="E5" s="4"/>
      <c r="F5" s="4"/>
      <c r="G5" s="4"/>
      <c r="H5" s="4"/>
      <c r="I5" s="4"/>
    </row>
    <row r="6" spans="3:11" ht="15.75" thickBot="1" x14ac:dyDescent="0.3">
      <c r="C6" s="5" t="s">
        <v>10</v>
      </c>
      <c r="E6" s="6" t="s">
        <v>12</v>
      </c>
      <c r="F6" s="7" t="s">
        <v>0</v>
      </c>
      <c r="G6" s="7" t="s">
        <v>1</v>
      </c>
      <c r="H6" s="7" t="s">
        <v>5</v>
      </c>
      <c r="I6" s="7" t="s">
        <v>2</v>
      </c>
    </row>
    <row r="7" spans="3:11" ht="15.75" thickBot="1" x14ac:dyDescent="0.3">
      <c r="C7" s="2">
        <v>1</v>
      </c>
      <c r="E7" s="8" t="s">
        <v>6</v>
      </c>
      <c r="F7" s="19">
        <f>(2.25*((C10/1000)/C7/0.01263)*0.112)/C13</f>
        <v>5.9857482185273154</v>
      </c>
      <c r="G7" s="20">
        <f>((C10/1000)/C7*3600)^2*6/10^4</f>
        <v>43.74</v>
      </c>
      <c r="H7" s="20">
        <f>65*LOG10((C10/C7/1000)*3600)-106</f>
        <v>52.038644670334179</v>
      </c>
      <c r="I7" s="20">
        <f>H7-5</f>
        <v>47.038644670334179</v>
      </c>
    </row>
    <row r="8" spans="3:11" ht="15.75" thickBot="1" x14ac:dyDescent="0.3">
      <c r="E8" s="8" t="s">
        <v>7</v>
      </c>
      <c r="F8" s="21">
        <f>(2.3*((C10/1000)/C7/0.02526)*0.159)/C13</f>
        <v>4.3432304038004741</v>
      </c>
      <c r="G8" s="22">
        <f>((C10/1000)/C7*3600)^2*2.8/10^4</f>
        <v>20.411999999999999</v>
      </c>
      <c r="H8" s="22">
        <f>65*LOG10((C10/C7/1000)*3600)-120</f>
        <v>38.038644670334179</v>
      </c>
      <c r="I8" s="23">
        <f>IF(H8&gt;5,H8-5,0)</f>
        <v>33.038644670334179</v>
      </c>
    </row>
    <row r="9" spans="3:11" ht="15.75" thickBot="1" x14ac:dyDescent="0.3">
      <c r="C9" s="9" t="s">
        <v>3</v>
      </c>
      <c r="E9" s="8" t="s">
        <v>8</v>
      </c>
      <c r="F9" s="21">
        <f>(2.2*((C10/1000)/C7/0.03789)*0.1946)/C13</f>
        <v>3.3897070467141726</v>
      </c>
      <c r="G9" s="22">
        <f>((C10/1000)/C7*3600)^2*1.7/10^4</f>
        <v>12.393000000000001</v>
      </c>
      <c r="H9" s="22">
        <f>65*LOG10((C10/C7/1000)*3600)-128</f>
        <v>30.038644670334179</v>
      </c>
      <c r="I9" s="23">
        <f>IF(H9&gt;5,H9-5,0)</f>
        <v>25.038644670334179</v>
      </c>
    </row>
    <row r="10" spans="3:11" ht="15.75" thickBot="1" x14ac:dyDescent="0.3">
      <c r="C10" s="2">
        <v>75</v>
      </c>
      <c r="E10" s="8" t="s">
        <v>9</v>
      </c>
      <c r="F10" s="21">
        <f>2.1*((C10/1000)/C7/0.05052)*0.224/C13</f>
        <v>2.7933491686460807</v>
      </c>
      <c r="G10" s="22">
        <f>((C10/1000)/C7*3600)^2*1.3/10^4</f>
        <v>9.4770000000000003</v>
      </c>
      <c r="H10" s="22">
        <f>65*LOG10((C10/C7/1000)*3600)-135</f>
        <v>23.038644670334179</v>
      </c>
      <c r="I10" s="23">
        <f>IF(H10&gt;5,H10-5,0)</f>
        <v>18.038644670334179</v>
      </c>
    </row>
    <row r="11" spans="3:11" ht="15.75" thickBot="1" x14ac:dyDescent="0.3">
      <c r="E11" s="10"/>
      <c r="F11" s="11"/>
      <c r="G11" s="12"/>
      <c r="H11" s="12"/>
      <c r="I11" s="13"/>
    </row>
    <row r="12" spans="3:11" ht="15.75" thickBot="1" x14ac:dyDescent="0.3">
      <c r="C12" s="9" t="s">
        <v>4</v>
      </c>
      <c r="E12" s="14"/>
      <c r="F12" s="15"/>
      <c r="G12" s="16"/>
      <c r="H12" s="16"/>
      <c r="I12" s="17"/>
    </row>
    <row r="13" spans="3:11" ht="15.75" thickBot="1" x14ac:dyDescent="0.3">
      <c r="C13" s="2">
        <v>0.25</v>
      </c>
      <c r="E13" s="6" t="s">
        <v>13</v>
      </c>
      <c r="F13" s="7" t="s">
        <v>0</v>
      </c>
      <c r="G13" s="7" t="s">
        <v>1</v>
      </c>
      <c r="H13" s="7" t="s">
        <v>5</v>
      </c>
      <c r="I13" s="7" t="s">
        <v>2</v>
      </c>
    </row>
    <row r="14" spans="3:11" ht="15.75" thickBot="1" x14ac:dyDescent="0.3">
      <c r="E14" s="8" t="s">
        <v>6</v>
      </c>
      <c r="F14" s="21">
        <f>(2*((C10/1000)/C7/0.015)*0.1225)/C13</f>
        <v>4.9000000000000004</v>
      </c>
      <c r="G14" s="22">
        <f>((C10/1000)/C7*3600)^2*4.75/10^4</f>
        <v>34.627499999999998</v>
      </c>
      <c r="H14" s="22">
        <f>65*LOG10((C10/C7/1000)*3600)-115</f>
        <v>43.038644670334179</v>
      </c>
      <c r="I14" s="23">
        <f>IF(H14&gt;5,H14-5,0)</f>
        <v>38.038644670334179</v>
      </c>
    </row>
    <row r="15" spans="3:11" ht="15.75" thickBot="1" x14ac:dyDescent="0.3">
      <c r="E15" s="8" t="s">
        <v>7</v>
      </c>
      <c r="F15" s="21">
        <f>(2*((C10/1000)/C7/0.03)*0.1732)/C13</f>
        <v>3.464</v>
      </c>
      <c r="G15" s="22">
        <f>((C10/1000)/C7*3600)^2*1.7/10^4</f>
        <v>12.393000000000001</v>
      </c>
      <c r="H15" s="22">
        <f>65*LOG10((C10/C7/1000)*3600)-127</f>
        <v>31.038644670334179</v>
      </c>
      <c r="I15" s="23">
        <f>IF(H15&gt;5,H15-5,0)</f>
        <v>26.038644670334179</v>
      </c>
      <c r="K15" s="1"/>
    </row>
    <row r="16" spans="3:11" ht="15.75" thickBot="1" x14ac:dyDescent="0.3">
      <c r="E16" s="8" t="s">
        <v>8</v>
      </c>
      <c r="F16" s="21">
        <f>(1.9*((C10/1000)/C7/0.045)*0.2121)/C13</f>
        <v>2.6865999999999999</v>
      </c>
      <c r="G16" s="22">
        <f>((C10/1000)/C7*3600)^2*0.7/10^4</f>
        <v>5.1029999999999998</v>
      </c>
      <c r="H16" s="22">
        <f>65*LOG10((C10/C7/1000)*3600)-136</f>
        <v>22.038644670334179</v>
      </c>
      <c r="I16" s="23">
        <f>IF(H16&gt;5,H16-5,0)</f>
        <v>17.038644670334179</v>
      </c>
    </row>
    <row r="17" spans="5:9" ht="15.75" thickBot="1" x14ac:dyDescent="0.3">
      <c r="E17" s="8" t="s">
        <v>9</v>
      </c>
      <c r="F17" s="21">
        <f>3.4*((C10/1000)/C7/0.1)*0.245/C13</f>
        <v>2.4989999999999992</v>
      </c>
      <c r="G17" s="22">
        <f>((C10/1000)/C7*3600)^2*0.5/10^4</f>
        <v>3.645</v>
      </c>
      <c r="H17" s="22">
        <f>65*LOG10((C10/C7/1000)*3600)-149</f>
        <v>9.038644670334179</v>
      </c>
      <c r="I17" s="23">
        <f>IF(H17&gt;5,H17-5,0)</f>
        <v>4.038644670334179</v>
      </c>
    </row>
    <row r="19" spans="5:9" x14ac:dyDescent="0.25">
      <c r="F19" s="18"/>
      <c r="H19" s="18"/>
    </row>
    <row r="20" spans="5:9" x14ac:dyDescent="0.25">
      <c r="F20" s="18"/>
    </row>
    <row r="21" spans="5:9" x14ac:dyDescent="0.25">
      <c r="F21" s="18"/>
      <c r="H21" s="18"/>
    </row>
    <row r="22" spans="5:9" x14ac:dyDescent="0.25">
      <c r="F22" s="18"/>
    </row>
    <row r="23" spans="5:9" x14ac:dyDescent="0.25">
      <c r="F23" s="18"/>
    </row>
    <row r="24" spans="5:9" x14ac:dyDescent="0.25">
      <c r="F24" s="18"/>
    </row>
    <row r="25" spans="5:9" x14ac:dyDescent="0.25">
      <c r="F25" s="18"/>
    </row>
  </sheetData>
  <sheetProtection algorithmName="SHA-512" hashValue="EbUORmShs2EDtRPflA77sWJ36J73Q+mJVxXQFwqGbixad+hwQlpiIiYACYwmcYIVL635+dA5weObczmj4Zj/LA==" saltValue="LLBQHkDafBAiyNLbbXO9Lg==" spinCount="100000" sheet="1" objects="1" scenarios="1" selectLockedCells="1"/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Orme</dc:creator>
  <cp:lastModifiedBy>Steve Orme</cp:lastModifiedBy>
  <dcterms:created xsi:type="dcterms:W3CDTF">2022-06-14T20:03:59Z</dcterms:created>
  <dcterms:modified xsi:type="dcterms:W3CDTF">2024-03-25T13:04:54Z</dcterms:modified>
</cp:coreProperties>
</file>